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Documents\Business Outreach Team\2019-2020\Marketing - Marcell\Departments\PTAC\"/>
    </mc:Choice>
  </mc:AlternateContent>
  <xr:revisionPtr revIDLastSave="0" documentId="8_{8FC0EB3B-7994-4096-878A-C8BF33C30BC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J5" i="1" l="1"/>
  <c r="B20" i="1" l="1"/>
  <c r="D6" i="1"/>
  <c r="D13" i="1" l="1"/>
  <c r="C13" i="1"/>
  <c r="B52" i="1" l="1"/>
  <c r="B69" i="1" s="1"/>
  <c r="D63" i="1" l="1"/>
  <c r="D61" i="1"/>
  <c r="D57" i="1"/>
  <c r="D53" i="1"/>
  <c r="D42" i="1"/>
  <c r="D30" i="1"/>
  <c r="D25" i="1"/>
  <c r="D18" i="1"/>
  <c r="D16" i="1"/>
  <c r="C63" i="1"/>
  <c r="C61" i="1"/>
  <c r="C57" i="1"/>
  <c r="C53" i="1"/>
  <c r="C42" i="1"/>
  <c r="C30" i="1"/>
  <c r="C25" i="1"/>
  <c r="C18" i="1"/>
  <c r="C16" i="1"/>
  <c r="B56" i="1"/>
  <c r="B70" i="1" s="1"/>
  <c r="C51" i="1" l="1"/>
  <c r="C47" i="1"/>
  <c r="C50" i="1"/>
  <c r="C46" i="1"/>
  <c r="C49" i="1"/>
  <c r="C45" i="1"/>
  <c r="C48" i="1"/>
  <c r="C44" i="1"/>
  <c r="D51" i="1"/>
  <c r="D47" i="1"/>
  <c r="D50" i="1"/>
  <c r="D46" i="1"/>
  <c r="D49" i="1"/>
  <c r="D45" i="1"/>
  <c r="D48" i="1"/>
  <c r="D44" i="1"/>
  <c r="D14" i="1"/>
  <c r="C14" i="1"/>
  <c r="C11" i="1"/>
  <c r="D11" i="1"/>
  <c r="E5" i="1"/>
  <c r="F6" i="1"/>
  <c r="B15" i="1" s="1"/>
  <c r="F7" i="1"/>
  <c r="E6" i="1"/>
  <c r="B10" i="1" s="1"/>
  <c r="E7" i="1"/>
  <c r="C15" i="1" l="1"/>
  <c r="C17" i="1" s="1"/>
  <c r="C65" i="1" s="1"/>
  <c r="D15" i="1"/>
  <c r="D17" i="1" s="1"/>
  <c r="D65" i="1" s="1"/>
  <c r="D10" i="1"/>
  <c r="C10" i="1"/>
  <c r="D55" i="1"/>
  <c r="D39" i="1"/>
  <c r="C55" i="1"/>
  <c r="C39" i="1"/>
  <c r="B17" i="1" l="1"/>
  <c r="D9" i="1"/>
  <c r="D12" i="1" s="1"/>
  <c r="D64" i="1" s="1"/>
  <c r="C9" i="1"/>
  <c r="C12" i="1" s="1"/>
  <c r="C64" i="1" s="1"/>
  <c r="B12" i="1"/>
  <c r="D54" i="1"/>
  <c r="D56" i="1" s="1"/>
  <c r="D70" i="1" s="1"/>
  <c r="C54" i="1"/>
  <c r="C56" i="1" s="1"/>
  <c r="C70" i="1" s="1"/>
  <c r="D43" i="1"/>
  <c r="D52" i="1" s="1"/>
  <c r="D69" i="1" s="1"/>
  <c r="C43" i="1"/>
  <c r="C52" i="1" s="1"/>
  <c r="C69" i="1" s="1"/>
  <c r="D40" i="1"/>
  <c r="C40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28" i="1"/>
  <c r="D27" i="1"/>
  <c r="C28" i="1"/>
  <c r="C27" i="1"/>
  <c r="D26" i="1"/>
  <c r="C26" i="1"/>
  <c r="D23" i="1"/>
  <c r="D22" i="1"/>
  <c r="D21" i="1"/>
  <c r="D20" i="1"/>
  <c r="C23" i="1"/>
  <c r="C22" i="1"/>
  <c r="C21" i="1"/>
  <c r="C20" i="1"/>
  <c r="D19" i="1"/>
  <c r="C19" i="1"/>
  <c r="B29" i="1"/>
  <c r="B67" i="1" s="1"/>
  <c r="B24" i="1"/>
  <c r="B66" i="1" l="1"/>
  <c r="B65" i="1"/>
  <c r="B64" i="1"/>
  <c r="C41" i="1"/>
  <c r="C68" i="1" s="1"/>
  <c r="D41" i="1"/>
  <c r="D68" i="1" s="1"/>
  <c r="D24" i="1"/>
  <c r="D66" i="1" s="1"/>
  <c r="C24" i="1"/>
  <c r="C66" i="1" s="1"/>
  <c r="C29" i="1" l="1"/>
  <c r="C67" i="1" s="1"/>
  <c r="B41" i="1" l="1"/>
  <c r="B58" i="1" s="1"/>
  <c r="B60" i="1" s="1"/>
  <c r="B71" i="1" l="1"/>
  <c r="B68" i="1"/>
  <c r="D29" i="1"/>
  <c r="D67" i="1" s="1"/>
  <c r="F5" i="1" l="1"/>
  <c r="C60" i="1" l="1"/>
  <c r="C72" i="1" s="1"/>
  <c r="D60" i="1"/>
  <c r="D72" i="1" s="1"/>
  <c r="B72" i="1"/>
  <c r="B73" i="1" s="1"/>
  <c r="C58" i="1"/>
  <c r="C71" i="1" s="1"/>
  <c r="D58" i="1"/>
  <c r="D71" i="1" s="1"/>
  <c r="C73" i="1" l="1"/>
  <c r="D73" i="1"/>
  <c r="B62" i="1"/>
  <c r="C62" i="1" l="1"/>
  <c r="D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Deanna Langman</author>
  </authors>
  <commentList>
    <comment ref="A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Deanna Langman:</t>
        </r>
        <r>
          <rPr>
            <sz val="9"/>
            <color indexed="81"/>
            <rFont val="Tahoma"/>
            <family val="2"/>
          </rPr>
          <t xml:space="preserve">
mileage, hotels, meals, rental cars
</t>
        </r>
      </text>
    </comment>
    <comment ref="A2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Deanna Langman:</t>
        </r>
        <r>
          <rPr>
            <sz val="9"/>
            <color indexed="81"/>
            <rFont val="Tahoma"/>
            <family val="2"/>
          </rPr>
          <t xml:space="preserve">
air travel, hotels, meals, rental cars, taxi fees, etc. 
</t>
        </r>
      </text>
    </comment>
    <comment ref="A2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Deanna Langman:</t>
        </r>
        <r>
          <rPr>
            <sz val="9"/>
            <color indexed="81"/>
            <rFont val="Tahoma"/>
            <family val="2"/>
          </rPr>
          <t xml:space="preserve">
This includes registration fees for conferences/workshops, training materials and or any costs related to your professional development</t>
        </r>
      </text>
    </comment>
    <comment ref="A5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Deanna Langman:</t>
        </r>
        <r>
          <rPr>
            <sz val="9"/>
            <color indexed="81"/>
            <rFont val="Tahoma"/>
            <family val="2"/>
          </rPr>
          <t xml:space="preserve">
direct cost of rent for square footage of PTAC offices</t>
        </r>
      </text>
    </comment>
  </commentList>
</comments>
</file>

<file path=xl/sharedStrings.xml><?xml version="1.0" encoding="utf-8"?>
<sst xmlns="http://schemas.openxmlformats.org/spreadsheetml/2006/main" count="86" uniqueCount="62">
  <si>
    <t>PERSONNEL</t>
  </si>
  <si>
    <t>FRINGE</t>
  </si>
  <si>
    <t>TRAVEL</t>
  </si>
  <si>
    <t>EQUIPMENT</t>
  </si>
  <si>
    <t>SUPPLIES</t>
  </si>
  <si>
    <t>CONTRACTUAL</t>
  </si>
  <si>
    <t>OTHER</t>
  </si>
  <si>
    <t>CONTRACT TRAINIERS</t>
  </si>
  <si>
    <t>CELL PHONE</t>
  </si>
  <si>
    <t>DUES &amp; SUBSCRIPTIONS</t>
  </si>
  <si>
    <t>SPEAKERS FOR TRAINING EVENTS</t>
  </si>
  <si>
    <t>MONITOR</t>
  </si>
  <si>
    <t>LAPTOP</t>
  </si>
  <si>
    <t xml:space="preserve">IN STATE </t>
  </si>
  <si>
    <t>OUT OF STATE</t>
  </si>
  <si>
    <t>TRAINING</t>
  </si>
  <si>
    <t>TRAVEL  &amp; TRAINING</t>
  </si>
  <si>
    <t>OFFICE FURNITURE</t>
  </si>
  <si>
    <t>DESK</t>
  </si>
  <si>
    <t>EQUIPMENT (ONLY ITEMS $5000 AND ABOVE)</t>
  </si>
  <si>
    <t>DIRECT RENT</t>
  </si>
  <si>
    <t>MISC MARKETING MATERIALS</t>
  </si>
  <si>
    <t>BROCHURES</t>
  </si>
  <si>
    <t>ANNUAL</t>
  </si>
  <si>
    <t>PLEASE REFER TO CELL COMMENTS FOR GUIDANCE</t>
  </si>
  <si>
    <t>NEOSERRA</t>
  </si>
  <si>
    <t>GOVERNMENT CONTRACTING ADVISOR</t>
  </si>
  <si>
    <t>GOVERNMENT CONTRACTING ADVISOR, CENTER MANAGER</t>
  </si>
  <si>
    <t>SALARY AND FRINGE ALLOCATIONS</t>
  </si>
  <si>
    <t>TOTAL SALARY  ALLOCABLE TO PTAC</t>
  </si>
  <si>
    <t>TOTAL FRINGE ALLOCABLE TO PTAC</t>
  </si>
  <si>
    <t>PTAC PORTION OF DIRECT RENT</t>
  </si>
  <si>
    <t>EVENT VENUE COSTS</t>
  </si>
  <si>
    <t>TOTAL PROGRAM COSTS (TPC)</t>
  </si>
  <si>
    <t>DIRECT RENT FOR PTAC OFFICE SPACE</t>
  </si>
  <si>
    <t>TOTAL INDIRECT COSTS</t>
  </si>
  <si>
    <t>ENTER INDIRECT RATE</t>
  </si>
  <si>
    <t>TOTAL FRINGE</t>
  </si>
  <si>
    <t>TOTAL TRAVEL &amp; TRAINING</t>
  </si>
  <si>
    <t>TOTAL EQUIPMENT</t>
  </si>
  <si>
    <t>TOTAL PTAC SPECIFIC SUPPLIES</t>
  </si>
  <si>
    <t>TOTAL DIRECT RENT</t>
  </si>
  <si>
    <t>(LIST SPECIFICS HERE) OTHER</t>
  </si>
  <si>
    <t>TOWER</t>
  </si>
  <si>
    <t xml:space="preserve">ENTER PERCENT OF TIME DEDICTED TO PTAC </t>
  </si>
  <si>
    <t xml:space="preserve">ENTER ANNUAL SALARY </t>
  </si>
  <si>
    <t xml:space="preserve">ENTER ANNUAL FRINGE </t>
  </si>
  <si>
    <t>TOTAL SALARIES</t>
  </si>
  <si>
    <t xml:space="preserve">TOTAL CONTRACTUAL </t>
  </si>
  <si>
    <t>ADVERTISING FOR PTAC EVENTS</t>
  </si>
  <si>
    <t>CONTRACTUAL/CONSULTANTS</t>
  </si>
  <si>
    <t xml:space="preserve">  OFFICE /TRAINING TOOLS</t>
  </si>
  <si>
    <t xml:space="preserve"> OFFICE /TRAINING TOOLS</t>
  </si>
  <si>
    <t>OFFICE /TRAINING TOOLS</t>
  </si>
  <si>
    <t>TOTAL DIRECT COSTS</t>
  </si>
  <si>
    <t>PROPOSED BUDGET FOR: HELENA OR BOZEMAN BASED PTAC</t>
  </si>
  <si>
    <t>BIG SKY EDA/MT PTAP SUBRECIPIENT -  AUGUST 1st, 2020 THRU JULY 31st, 2021</t>
  </si>
  <si>
    <r>
      <t>SALARY BY JOB TITLE-</t>
    </r>
    <r>
      <rPr>
        <b/>
        <sz val="12"/>
        <color rgb="FFFF0000"/>
        <rFont val="Arial"/>
        <family val="2"/>
      </rPr>
      <t>SHOULD MATCH THE SALARY CALCULATION ABOVE</t>
    </r>
  </si>
  <si>
    <r>
      <t>FRINGE BY JOB TITLE-</t>
    </r>
    <r>
      <rPr>
        <b/>
        <sz val="12"/>
        <color rgb="FFFF0000"/>
        <rFont val="Arial"/>
        <family val="2"/>
      </rPr>
      <t>SHOULD MATCH THE FRINGE CALCULATION ABOVE</t>
    </r>
  </si>
  <si>
    <r>
      <t>PTAC SPECIFIC SUPPLIES-</t>
    </r>
    <r>
      <rPr>
        <b/>
        <u/>
        <sz val="12"/>
        <rFont val="Arial"/>
        <family val="2"/>
      </rPr>
      <t>NOT GENERAL OFFICE SUPPLIE</t>
    </r>
    <r>
      <rPr>
        <b/>
        <sz val="12"/>
        <rFont val="Arial"/>
        <family val="2"/>
      </rPr>
      <t>S</t>
    </r>
  </si>
  <si>
    <r>
      <t xml:space="preserve">OFFICE FURNITURE </t>
    </r>
    <r>
      <rPr>
        <b/>
        <sz val="12"/>
        <rFont val="Arial"/>
        <family val="2"/>
      </rPr>
      <t>(LESS THAN $5000)</t>
    </r>
  </si>
  <si>
    <t xml:space="preserve"> SUMMARY OF TOTAL PROGRAM COST (TPC)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</si>
</sst>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1D3D4"/>
        <bgColor indexed="64"/>
      </patternFill>
    </fill>
    <fill>
      <patternFill patternType="solid">
        <fgColor rgb="FFBEC2A1"/>
        <bgColor indexed="64"/>
      </patternFill>
    </fill>
    <fill>
      <patternFill patternType="solid">
        <fgColor rgb="FFCFA852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2" borderId="10" xfId="0" applyFont="1" applyFill="1" applyBorder="1"/>
    <xf numFmtId="0" fontId="4" fillId="0" borderId="0" xfId="0" applyFont="1" applyFill="1" applyBorder="1"/>
    <xf numFmtId="0" fontId="4" fillId="0" borderId="0" xfId="0" applyFont="1" applyProtection="1">
      <protection locked="0"/>
    </xf>
    <xf numFmtId="0" fontId="4" fillId="0" borderId="0" xfId="0" applyFont="1"/>
    <xf numFmtId="0" fontId="4" fillId="4" borderId="9" xfId="0" applyFont="1" applyFill="1" applyBorder="1"/>
    <xf numFmtId="0" fontId="5" fillId="6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9" fontId="3" fillId="3" borderId="4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Protection="1"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10" fontId="3" fillId="3" borderId="6" xfId="0" applyNumberFormat="1" applyFont="1" applyFill="1" applyBorder="1" applyAlignment="1" applyProtection="1">
      <alignment horizontal="center" wrapText="1"/>
      <protection locked="0"/>
    </xf>
    <xf numFmtId="164" fontId="3" fillId="3" borderId="6" xfId="0" applyNumberFormat="1" applyFont="1" applyFill="1" applyBorder="1" applyAlignment="1" applyProtection="1">
      <alignment horizontal="center" wrapText="1"/>
      <protection locked="0"/>
    </xf>
    <xf numFmtId="164" fontId="3" fillId="3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 applyProtection="1">
      <alignment horizontal="center" wrapText="1"/>
      <protection locked="0"/>
    </xf>
    <xf numFmtId="165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3" fontId="5" fillId="4" borderId="0" xfId="0" applyNumberFormat="1" applyFont="1" applyFill="1" applyBorder="1" applyAlignment="1">
      <alignment horizontal="center"/>
    </xf>
    <xf numFmtId="9" fontId="3" fillId="4" borderId="1" xfId="0" applyNumberFormat="1" applyFont="1" applyFill="1" applyBorder="1" applyAlignment="1">
      <alignment horizontal="center"/>
    </xf>
    <xf numFmtId="165" fontId="5" fillId="0" borderId="0" xfId="0" applyNumberFormat="1" applyFont="1" applyProtection="1">
      <protection locked="0"/>
    </xf>
    <xf numFmtId="165" fontId="4" fillId="2" borderId="1" xfId="0" applyNumberFormat="1" applyFont="1" applyFill="1" applyBorder="1" applyAlignment="1" applyProtection="1">
      <alignment horizontal="right"/>
      <protection locked="0"/>
    </xf>
    <xf numFmtId="165" fontId="4" fillId="2" borderId="1" xfId="0" applyNumberFormat="1" applyFont="1" applyFill="1" applyBorder="1"/>
    <xf numFmtId="0" fontId="5" fillId="3" borderId="5" xfId="0" applyFont="1" applyFill="1" applyBorder="1" applyAlignment="1" applyProtection="1">
      <alignment horizontal="right"/>
      <protection locked="0"/>
    </xf>
    <xf numFmtId="165" fontId="4" fillId="2" borderId="5" xfId="0" applyNumberFormat="1" applyFont="1" applyFill="1" applyBorder="1" applyAlignment="1" applyProtection="1">
      <alignment horizontal="right"/>
      <protection locked="0"/>
    </xf>
    <xf numFmtId="165" fontId="4" fillId="2" borderId="5" xfId="0" applyNumberFormat="1" applyFont="1" applyFill="1" applyBorder="1"/>
    <xf numFmtId="0" fontId="5" fillId="5" borderId="0" xfId="0" applyFont="1" applyFill="1" applyBorder="1" applyAlignment="1">
      <alignment horizontal="right"/>
    </xf>
    <xf numFmtId="165" fontId="5" fillId="5" borderId="14" xfId="0" applyNumberFormat="1" applyFont="1" applyFill="1" applyBorder="1" applyAlignment="1">
      <alignment horizontal="right"/>
    </xf>
    <xf numFmtId="165" fontId="3" fillId="5" borderId="14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center" wrapText="1"/>
    </xf>
    <xf numFmtId="9" fontId="3" fillId="4" borderId="6" xfId="0" applyNumberFormat="1" applyFont="1" applyFill="1" applyBorder="1" applyAlignment="1">
      <alignment horizontal="center"/>
    </xf>
    <xf numFmtId="0" fontId="4" fillId="0" borderId="0" xfId="0" applyFont="1" applyBorder="1" applyProtection="1">
      <protection locked="0"/>
    </xf>
    <xf numFmtId="0" fontId="5" fillId="5" borderId="18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right"/>
      <protection locked="0"/>
    </xf>
    <xf numFmtId="0" fontId="5" fillId="5" borderId="13" xfId="0" applyFont="1" applyFill="1" applyBorder="1" applyAlignment="1">
      <alignment horizontal="right"/>
    </xf>
    <xf numFmtId="165" fontId="4" fillId="0" borderId="0" xfId="0" applyNumberFormat="1" applyFont="1" applyProtection="1">
      <protection locked="0"/>
    </xf>
    <xf numFmtId="0" fontId="3" fillId="6" borderId="1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right"/>
    </xf>
    <xf numFmtId="165" fontId="3" fillId="5" borderId="14" xfId="0" applyNumberFormat="1" applyFont="1" applyFill="1" applyBorder="1"/>
    <xf numFmtId="0" fontId="3" fillId="4" borderId="1" xfId="0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 horizontal="center"/>
    </xf>
    <xf numFmtId="165" fontId="4" fillId="2" borderId="13" xfId="0" applyNumberFormat="1" applyFont="1" applyFill="1" applyBorder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5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5" fontId="5" fillId="0" borderId="0" xfId="0" applyNumberFormat="1" applyFont="1" applyFill="1" applyBorder="1"/>
    <xf numFmtId="165" fontId="4" fillId="0" borderId="0" xfId="0" applyNumberFormat="1" applyFont="1" applyFill="1" applyBorder="1" applyProtection="1">
      <protection locked="0"/>
    </xf>
    <xf numFmtId="10" fontId="5" fillId="0" borderId="0" xfId="0" applyNumberFormat="1" applyFont="1" applyFill="1" applyBorder="1" applyProtection="1">
      <protection locked="0"/>
    </xf>
    <xf numFmtId="9" fontId="3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wrapText="1"/>
      <protection locked="0"/>
    </xf>
    <xf numFmtId="9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Protection="1">
      <protection locked="0"/>
    </xf>
    <xf numFmtId="0" fontId="3" fillId="5" borderId="13" xfId="0" applyFont="1" applyFill="1" applyBorder="1" applyAlignment="1" applyProtection="1">
      <alignment horizontal="right"/>
    </xf>
    <xf numFmtId="165" fontId="5" fillId="5" borderId="14" xfId="0" applyNumberFormat="1" applyFont="1" applyFill="1" applyBorder="1"/>
    <xf numFmtId="165" fontId="5" fillId="5" borderId="25" xfId="0" applyNumberFormat="1" applyFont="1" applyFill="1" applyBorder="1"/>
    <xf numFmtId="9" fontId="3" fillId="4" borderId="24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Protection="1">
      <protection locked="0"/>
    </xf>
    <xf numFmtId="165" fontId="3" fillId="2" borderId="1" xfId="0" applyNumberFormat="1" applyFont="1" applyFill="1" applyBorder="1"/>
    <xf numFmtId="165" fontId="3" fillId="2" borderId="13" xfId="0" applyNumberFormat="1" applyFont="1" applyFill="1" applyBorder="1"/>
    <xf numFmtId="165" fontId="4" fillId="2" borderId="3" xfId="0" applyNumberFormat="1" applyFont="1" applyFill="1" applyBorder="1" applyProtection="1">
      <protection locked="0"/>
    </xf>
    <xf numFmtId="165" fontId="3" fillId="2" borderId="5" xfId="0" applyNumberFormat="1" applyFont="1" applyFill="1" applyBorder="1"/>
    <xf numFmtId="0" fontId="3" fillId="4" borderId="1" xfId="0" applyFont="1" applyFill="1" applyBorder="1" applyAlignment="1">
      <alignment horizontal="right"/>
    </xf>
    <xf numFmtId="165" fontId="5" fillId="4" borderId="16" xfId="0" applyNumberFormat="1" applyFont="1" applyFill="1" applyBorder="1" applyAlignment="1">
      <alignment horizontal="center"/>
    </xf>
    <xf numFmtId="9" fontId="3" fillId="4" borderId="1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10" fontId="5" fillId="2" borderId="6" xfId="0" applyNumberFormat="1" applyFont="1" applyFill="1" applyBorder="1" applyProtection="1">
      <protection locked="0"/>
    </xf>
    <xf numFmtId="9" fontId="3" fillId="7" borderId="6" xfId="0" applyNumberFormat="1" applyFont="1" applyFill="1" applyBorder="1"/>
    <xf numFmtId="0" fontId="5" fillId="0" borderId="0" xfId="0" applyFont="1" applyProtection="1">
      <protection locked="0"/>
    </xf>
    <xf numFmtId="164" fontId="5" fillId="5" borderId="14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165" fontId="5" fillId="4" borderId="15" xfId="0" applyNumberFormat="1" applyFont="1" applyFill="1" applyBorder="1" applyAlignment="1">
      <alignment horizontal="center"/>
    </xf>
    <xf numFmtId="9" fontId="5" fillId="4" borderId="15" xfId="0" applyNumberFormat="1" applyFont="1" applyFill="1" applyBorder="1" applyAlignment="1">
      <alignment horizontal="center"/>
    </xf>
    <xf numFmtId="165" fontId="5" fillId="5" borderId="19" xfId="0" applyNumberFormat="1" applyFont="1" applyFill="1" applyBorder="1"/>
    <xf numFmtId="9" fontId="4" fillId="0" borderId="0" xfId="0" applyNumberFormat="1" applyFont="1" applyProtection="1">
      <protection locked="0"/>
    </xf>
    <xf numFmtId="0" fontId="3" fillId="4" borderId="20" xfId="0" applyFont="1" applyFill="1" applyBorder="1" applyAlignment="1">
      <alignment horizontal="center" wrapText="1"/>
    </xf>
    <xf numFmtId="3" fontId="3" fillId="4" borderId="21" xfId="0" applyNumberFormat="1" applyFont="1" applyFill="1" applyBorder="1" applyAlignment="1">
      <alignment horizontal="center"/>
    </xf>
    <xf numFmtId="9" fontId="3" fillId="4" borderId="22" xfId="0" applyNumberFormat="1" applyFont="1" applyFill="1" applyBorder="1" applyAlignment="1" applyProtection="1">
      <alignment horizontal="center"/>
      <protection locked="0"/>
    </xf>
    <xf numFmtId="9" fontId="3" fillId="4" borderId="23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right"/>
    </xf>
    <xf numFmtId="165" fontId="4" fillId="2" borderId="6" xfId="0" applyNumberFormat="1" applyFont="1" applyFill="1" applyBorder="1"/>
    <xf numFmtId="165" fontId="4" fillId="2" borderId="24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165" fontId="5" fillId="4" borderId="1" xfId="0" applyNumberFormat="1" applyFont="1" applyFill="1" applyBorder="1"/>
    <xf numFmtId="165" fontId="5" fillId="4" borderId="13" xfId="0" applyNumberFormat="1" applyFont="1" applyFill="1" applyBorder="1"/>
    <xf numFmtId="3" fontId="5" fillId="0" borderId="0" xfId="0" applyNumberFormat="1" applyFont="1" applyProtection="1">
      <protection locked="0"/>
    </xf>
    <xf numFmtId="0" fontId="8" fillId="2" borderId="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4" fillId="0" borderId="0" xfId="0" applyNumberFormat="1" applyFont="1" applyProtection="1">
      <protection locked="0"/>
    </xf>
    <xf numFmtId="0" fontId="3" fillId="3" borderId="13" xfId="0" applyFont="1" applyFill="1" applyBorder="1" applyAlignment="1">
      <alignment horizontal="right"/>
    </xf>
    <xf numFmtId="165" fontId="3" fillId="3" borderId="14" xfId="0" applyNumberFormat="1" applyFont="1" applyFill="1" applyBorder="1" applyAlignment="1">
      <alignment horizontal="center" vertical="top" wrapText="1"/>
    </xf>
    <xf numFmtId="165" fontId="3" fillId="3" borderId="25" xfId="0" applyNumberFormat="1" applyFont="1" applyFill="1" applyBorder="1" applyAlignment="1">
      <alignment horizontal="center" vertical="top" wrapText="1"/>
    </xf>
    <xf numFmtId="165" fontId="4" fillId="0" borderId="0" xfId="0" applyNumberFormat="1" applyFont="1"/>
    <xf numFmtId="0" fontId="4" fillId="0" borderId="0" xfId="0" applyFont="1" applyFill="1" applyBorder="1" applyAlignment="1" applyProtection="1"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99"/>
      <color rgb="FFCFA852"/>
      <color rgb="FF000000"/>
      <color rgb="FFD1D3D4"/>
      <color rgb="FFBEC2A1"/>
      <color rgb="FF333333"/>
      <color rgb="FFCCFFFF"/>
      <color rgb="FFFFCC00"/>
      <color rgb="FFDDD9C4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7620</xdr:rowOff>
    </xdr:from>
    <xdr:to>
      <xdr:col>0</xdr:col>
      <xdr:colOff>373380</xdr:colOff>
      <xdr:row>31</xdr:row>
      <xdr:rowOff>7620</xdr:rowOff>
    </xdr:to>
    <xdr:sp macro="" textlink="">
      <xdr:nvSpPr>
        <xdr:cNvPr id="2" name="Explosion: 8 Points 1">
          <a:extLst>
            <a:ext uri="{FF2B5EF4-FFF2-40B4-BE49-F238E27FC236}">
              <a16:creationId xmlns:a16="http://schemas.microsoft.com/office/drawing/2014/main" id="{8D3AC87B-26CC-428B-BCBF-979C7CDBB6A8}"/>
            </a:ext>
          </a:extLst>
        </xdr:cNvPr>
        <xdr:cNvSpPr/>
      </xdr:nvSpPr>
      <xdr:spPr>
        <a:xfrm>
          <a:off x="0" y="4861560"/>
          <a:ext cx="373380" cy="312420"/>
        </a:xfrm>
        <a:prstGeom prst="irregularSeal1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5"/>
  <sheetViews>
    <sheetView tabSelected="1" topLeftCell="A22" zoomScaleNormal="100" workbookViewId="0">
      <selection activeCell="G65" sqref="G65"/>
    </sheetView>
  </sheetViews>
  <sheetFormatPr defaultColWidth="9.140625" defaultRowHeight="15" x14ac:dyDescent="0.2"/>
  <cols>
    <col min="1" max="1" width="60.28515625" style="4" customWidth="1"/>
    <col min="2" max="2" width="22.5703125" style="4" bestFit="1" customWidth="1"/>
    <col min="3" max="3" width="18.28515625" style="4" customWidth="1"/>
    <col min="4" max="4" width="18.7109375" style="4" bestFit="1" customWidth="1"/>
    <col min="5" max="5" width="27.140625" style="4" bestFit="1" customWidth="1"/>
    <col min="6" max="6" width="35.5703125" style="4" bestFit="1" customWidth="1"/>
    <col min="7" max="7" width="13.7109375" style="4" bestFit="1" customWidth="1"/>
    <col min="8" max="8" width="25.85546875" style="4" bestFit="1" customWidth="1"/>
    <col min="9" max="9" width="14.42578125" style="4" bestFit="1" customWidth="1"/>
    <col min="10" max="10" width="44.42578125" style="4" bestFit="1" customWidth="1"/>
    <col min="11" max="16384" width="9.140625" style="4"/>
  </cols>
  <sheetData>
    <row r="1" spans="1:13" ht="15.75" x14ac:dyDescent="0.25">
      <c r="A1" s="108" t="s">
        <v>56</v>
      </c>
      <c r="B1" s="109"/>
      <c r="C1" s="109"/>
      <c r="D1" s="109"/>
      <c r="E1" s="109"/>
      <c r="F1" s="1"/>
      <c r="G1" s="2"/>
      <c r="H1" s="3"/>
      <c r="I1" s="3"/>
      <c r="J1" s="3"/>
      <c r="K1" s="3"/>
      <c r="L1" s="3"/>
      <c r="M1" s="3"/>
    </row>
    <row r="2" spans="1:13" ht="16.5" thickBot="1" x14ac:dyDescent="0.3">
      <c r="A2" s="106" t="s">
        <v>55</v>
      </c>
      <c r="B2" s="107"/>
      <c r="C2" s="107"/>
      <c r="D2" s="107"/>
      <c r="E2" s="107"/>
      <c r="F2" s="5"/>
      <c r="G2" s="2"/>
      <c r="H2" s="3"/>
      <c r="I2" s="3"/>
      <c r="J2" s="3"/>
      <c r="K2" s="3"/>
      <c r="L2" s="3"/>
      <c r="M2" s="3"/>
    </row>
    <row r="3" spans="1:13" ht="16.5" thickBot="1" x14ac:dyDescent="0.3">
      <c r="A3" s="6" t="s">
        <v>24</v>
      </c>
      <c r="B3" s="7"/>
      <c r="C3" s="8"/>
      <c r="D3" s="8"/>
      <c r="E3" s="9"/>
      <c r="F3" s="9"/>
      <c r="G3" s="10"/>
      <c r="H3" s="3"/>
      <c r="I3" s="3"/>
      <c r="J3" s="3"/>
      <c r="K3" s="3"/>
      <c r="L3" s="3"/>
      <c r="M3" s="3"/>
    </row>
    <row r="4" spans="1:13" ht="63" x14ac:dyDescent="0.2">
      <c r="A4" s="11" t="s">
        <v>28</v>
      </c>
      <c r="B4" s="12" t="s">
        <v>44</v>
      </c>
      <c r="C4" s="12" t="s">
        <v>45</v>
      </c>
      <c r="D4" s="13" t="s">
        <v>46</v>
      </c>
      <c r="E4" s="14" t="s">
        <v>29</v>
      </c>
      <c r="F4" s="14" t="s">
        <v>30</v>
      </c>
      <c r="G4" s="15"/>
      <c r="H4" s="3"/>
      <c r="I4" s="16"/>
      <c r="J4" s="3"/>
      <c r="K4" s="3"/>
      <c r="L4" s="3"/>
      <c r="M4" s="3"/>
    </row>
    <row r="5" spans="1:13" ht="15.75" x14ac:dyDescent="0.25">
      <c r="A5" s="17" t="s">
        <v>27</v>
      </c>
      <c r="B5" s="18">
        <v>0</v>
      </c>
      <c r="C5" s="19">
        <v>0</v>
      </c>
      <c r="D5" s="19">
        <v>0</v>
      </c>
      <c r="E5" s="20">
        <f>B5*C5</f>
        <v>0</v>
      </c>
      <c r="F5" s="20">
        <f>B5*D5</f>
        <v>0</v>
      </c>
      <c r="G5" s="21"/>
      <c r="H5" s="3"/>
      <c r="I5" s="16"/>
      <c r="J5" s="3">
        <f>259*5</f>
        <v>1295</v>
      </c>
      <c r="K5" s="3"/>
      <c r="L5" s="3"/>
      <c r="M5" s="3"/>
    </row>
    <row r="6" spans="1:13" ht="15.75" x14ac:dyDescent="0.25">
      <c r="A6" s="17" t="s">
        <v>26</v>
      </c>
      <c r="B6" s="18">
        <v>1</v>
      </c>
      <c r="C6" s="22">
        <v>72500</v>
      </c>
      <c r="D6" s="22">
        <f>0.36*C6</f>
        <v>26100</v>
      </c>
      <c r="E6" s="23">
        <f t="shared" ref="E6:E7" si="0">B6*C6</f>
        <v>72500</v>
      </c>
      <c r="F6" s="23">
        <f t="shared" ref="F6:F7" si="1">B6*D6</f>
        <v>26100</v>
      </c>
      <c r="G6" s="21"/>
      <c r="H6" s="3"/>
      <c r="I6" s="16"/>
      <c r="J6" s="3"/>
      <c r="K6" s="3"/>
      <c r="L6" s="3"/>
      <c r="M6" s="3"/>
    </row>
    <row r="7" spans="1:13" ht="15.75" x14ac:dyDescent="0.25">
      <c r="A7" s="17" t="s">
        <v>6</v>
      </c>
      <c r="B7" s="18">
        <v>0</v>
      </c>
      <c r="C7" s="19">
        <v>0</v>
      </c>
      <c r="D7" s="19">
        <v>0</v>
      </c>
      <c r="E7" s="20">
        <f t="shared" si="0"/>
        <v>0</v>
      </c>
      <c r="F7" s="20">
        <f t="shared" si="1"/>
        <v>0</v>
      </c>
      <c r="G7" s="21"/>
      <c r="H7" s="3"/>
      <c r="I7" s="16"/>
      <c r="J7" s="3"/>
      <c r="K7" s="3"/>
      <c r="L7" s="3"/>
      <c r="M7" s="3"/>
    </row>
    <row r="8" spans="1:13" ht="31.5" x14ac:dyDescent="0.25">
      <c r="A8" s="24" t="s">
        <v>57</v>
      </c>
      <c r="B8" s="25" t="s">
        <v>23</v>
      </c>
      <c r="C8" s="26">
        <v>0.57999999999999996</v>
      </c>
      <c r="D8" s="26">
        <v>0.42</v>
      </c>
      <c r="E8" s="27"/>
      <c r="F8" s="27"/>
      <c r="G8" s="27"/>
      <c r="H8" s="27"/>
      <c r="I8" s="27"/>
      <c r="J8" s="27"/>
      <c r="K8" s="3"/>
      <c r="L8" s="3"/>
      <c r="M8" s="3"/>
    </row>
    <row r="9" spans="1:13" ht="15.75" x14ac:dyDescent="0.25">
      <c r="A9" s="17" t="s">
        <v>27</v>
      </c>
      <c r="B9" s="28">
        <v>0</v>
      </c>
      <c r="C9" s="29">
        <f>B9*C8</f>
        <v>0</v>
      </c>
      <c r="D9" s="29">
        <f>B9*D8</f>
        <v>0</v>
      </c>
      <c r="E9" s="3"/>
      <c r="F9" s="3"/>
      <c r="G9" s="3"/>
      <c r="H9" s="3"/>
      <c r="I9" s="3"/>
      <c r="J9" s="3"/>
      <c r="K9" s="3"/>
      <c r="L9" s="3"/>
      <c r="M9" s="3"/>
    </row>
    <row r="10" spans="1:13" ht="15.75" x14ac:dyDescent="0.25">
      <c r="A10" s="17" t="s">
        <v>26</v>
      </c>
      <c r="B10" s="28">
        <f>E6</f>
        <v>72500</v>
      </c>
      <c r="C10" s="29">
        <f>B10*C8</f>
        <v>42050</v>
      </c>
      <c r="D10" s="29">
        <f>B10*D8</f>
        <v>30450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6.5" thickBot="1" x14ac:dyDescent="0.3">
      <c r="A11" s="30" t="s">
        <v>6</v>
      </c>
      <c r="B11" s="31">
        <v>0</v>
      </c>
      <c r="C11" s="32">
        <f>B11*C8</f>
        <v>0</v>
      </c>
      <c r="D11" s="32">
        <f>B11*D8</f>
        <v>0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ht="17.25" thickTop="1" thickBot="1" x14ac:dyDescent="0.3">
      <c r="A12" s="33" t="s">
        <v>47</v>
      </c>
      <c r="B12" s="34">
        <f>SUM(B9:B11)</f>
        <v>72500</v>
      </c>
      <c r="C12" s="35">
        <f>SUM(C9:C11)</f>
        <v>42050</v>
      </c>
      <c r="D12" s="35">
        <f>SUM(D9:D11)</f>
        <v>30450</v>
      </c>
      <c r="E12" s="3"/>
      <c r="F12" s="3"/>
      <c r="G12" s="3"/>
      <c r="H12" s="3"/>
      <c r="I12" s="3"/>
      <c r="J12" s="3"/>
      <c r="K12" s="3"/>
      <c r="L12" s="3"/>
      <c r="M12" s="3"/>
    </row>
    <row r="13" spans="1:13" ht="32.25" thickTop="1" x14ac:dyDescent="0.25">
      <c r="A13" s="36" t="s">
        <v>58</v>
      </c>
      <c r="B13" s="25" t="s">
        <v>23</v>
      </c>
      <c r="C13" s="37">
        <f>C8</f>
        <v>0.57999999999999996</v>
      </c>
      <c r="D13" s="37">
        <f>D8</f>
        <v>0.42</v>
      </c>
      <c r="E13" s="3"/>
      <c r="F13" s="3"/>
      <c r="G13" s="3"/>
      <c r="H13" s="3">
        <f>72500+26100+3300+5375+2290+500+500+2025+600+2000+1500+6000</f>
        <v>122690</v>
      </c>
      <c r="I13" s="3"/>
      <c r="J13" s="3"/>
      <c r="K13" s="3"/>
      <c r="L13" s="3"/>
      <c r="M13" s="3"/>
    </row>
    <row r="14" spans="1:13" ht="15.75" x14ac:dyDescent="0.25">
      <c r="A14" s="17" t="s">
        <v>27</v>
      </c>
      <c r="B14" s="28">
        <v>0</v>
      </c>
      <c r="C14" s="29">
        <f>B14*C13</f>
        <v>0</v>
      </c>
      <c r="D14" s="29">
        <f>B14*D13</f>
        <v>0</v>
      </c>
      <c r="E14" s="3"/>
      <c r="F14" s="38"/>
      <c r="G14" s="38"/>
      <c r="H14" s="3"/>
      <c r="I14" s="3"/>
      <c r="J14" s="3"/>
      <c r="K14" s="3"/>
      <c r="L14" s="3"/>
      <c r="M14" s="3"/>
    </row>
    <row r="15" spans="1:13" ht="15.75" x14ac:dyDescent="0.25">
      <c r="A15" s="17" t="s">
        <v>26</v>
      </c>
      <c r="B15" s="28">
        <f>F6</f>
        <v>26100</v>
      </c>
      <c r="C15" s="29">
        <f>B15*C13</f>
        <v>15137.999999999998</v>
      </c>
      <c r="D15" s="29">
        <f>B15*D13</f>
        <v>10962</v>
      </c>
      <c r="E15" s="3"/>
      <c r="F15" s="38"/>
      <c r="G15" s="38"/>
      <c r="H15" s="3"/>
      <c r="I15" s="3"/>
      <c r="J15" s="3"/>
      <c r="K15" s="3"/>
      <c r="L15" s="3"/>
      <c r="M15" s="3"/>
    </row>
    <row r="16" spans="1:13" ht="16.5" thickBot="1" x14ac:dyDescent="0.3">
      <c r="A16" s="17" t="s">
        <v>6</v>
      </c>
      <c r="B16" s="31">
        <v>0</v>
      </c>
      <c r="C16" s="32">
        <f>B16*C13</f>
        <v>0</v>
      </c>
      <c r="D16" s="32">
        <f>B16*D13</f>
        <v>0</v>
      </c>
      <c r="E16" s="3"/>
      <c r="F16" s="38"/>
      <c r="G16" s="38"/>
      <c r="H16" s="3"/>
      <c r="I16" s="3"/>
      <c r="J16" s="3"/>
      <c r="K16" s="3"/>
      <c r="L16" s="3"/>
      <c r="M16" s="3"/>
    </row>
    <row r="17" spans="1:13" ht="17.25" thickTop="1" thickBot="1" x14ac:dyDescent="0.3">
      <c r="A17" s="39" t="s">
        <v>37</v>
      </c>
      <c r="B17" s="34">
        <f>SUM(B14:B16)</f>
        <v>26100</v>
      </c>
      <c r="C17" s="35">
        <f>SUM(C14:C16)</f>
        <v>15137.999999999998</v>
      </c>
      <c r="D17" s="35">
        <f>SUM(D14:D16)</f>
        <v>10962</v>
      </c>
      <c r="E17" s="3"/>
      <c r="K17" s="3"/>
      <c r="L17" s="3"/>
      <c r="M17" s="3"/>
    </row>
    <row r="18" spans="1:13" ht="16.5" thickTop="1" x14ac:dyDescent="0.25">
      <c r="A18" s="40" t="s">
        <v>16</v>
      </c>
      <c r="B18" s="25" t="s">
        <v>23</v>
      </c>
      <c r="C18" s="37">
        <f>C8</f>
        <v>0.57999999999999996</v>
      </c>
      <c r="D18" s="37">
        <f>D8</f>
        <v>0.42</v>
      </c>
      <c r="E18" s="27"/>
      <c r="K18" s="3"/>
      <c r="L18" s="3"/>
      <c r="M18" s="3"/>
    </row>
    <row r="19" spans="1:13" x14ac:dyDescent="0.2">
      <c r="A19" s="41" t="s">
        <v>13</v>
      </c>
      <c r="B19" s="28">
        <v>3300</v>
      </c>
      <c r="C19" s="29">
        <f>B19*C18</f>
        <v>1913.9999999999998</v>
      </c>
      <c r="D19" s="29">
        <f>B19*D18</f>
        <v>1386</v>
      </c>
      <c r="E19" s="3"/>
      <c r="K19" s="3"/>
      <c r="L19" s="3"/>
      <c r="M19" s="3"/>
    </row>
    <row r="20" spans="1:13" x14ac:dyDescent="0.2">
      <c r="A20" s="42" t="s">
        <v>14</v>
      </c>
      <c r="B20" s="28">
        <f>3879-1984+3008+471+1</f>
        <v>5375</v>
      </c>
      <c r="C20" s="29">
        <f>B20*C18</f>
        <v>3117.5</v>
      </c>
      <c r="D20" s="29">
        <f>B20*D18</f>
        <v>2257.5</v>
      </c>
      <c r="E20" s="3"/>
      <c r="K20" s="3"/>
      <c r="L20" s="3"/>
      <c r="M20" s="3"/>
    </row>
    <row r="21" spans="1:13" x14ac:dyDescent="0.2">
      <c r="A21" s="41" t="s">
        <v>15</v>
      </c>
      <c r="B21" s="28">
        <v>2290</v>
      </c>
      <c r="C21" s="29">
        <f>B21*C18</f>
        <v>1328.1999999999998</v>
      </c>
      <c r="D21" s="29">
        <f>B21*D18</f>
        <v>961.8</v>
      </c>
      <c r="E21" s="3"/>
      <c r="K21" s="3"/>
      <c r="L21" s="3"/>
      <c r="M21" s="3"/>
    </row>
    <row r="22" spans="1:13" x14ac:dyDescent="0.2">
      <c r="A22" s="41" t="s">
        <v>6</v>
      </c>
      <c r="B22" s="28">
        <v>0</v>
      </c>
      <c r="C22" s="29">
        <f>B22*C18</f>
        <v>0</v>
      </c>
      <c r="D22" s="29">
        <f>B22*D18</f>
        <v>0</v>
      </c>
      <c r="E22" s="3"/>
      <c r="K22" s="3"/>
      <c r="L22" s="3"/>
      <c r="M22" s="3"/>
    </row>
    <row r="23" spans="1:13" ht="15.75" thickBot="1" x14ac:dyDescent="0.25">
      <c r="A23" s="41" t="s">
        <v>6</v>
      </c>
      <c r="B23" s="31">
        <v>0</v>
      </c>
      <c r="C23" s="32">
        <f>B23*C18</f>
        <v>0</v>
      </c>
      <c r="D23" s="32">
        <f>B23*D18</f>
        <v>0</v>
      </c>
      <c r="E23" s="3"/>
      <c r="K23" s="3"/>
      <c r="L23" s="3"/>
      <c r="M23" s="3"/>
    </row>
    <row r="24" spans="1:13" ht="17.25" thickTop="1" thickBot="1" x14ac:dyDescent="0.3">
      <c r="A24" s="43" t="s">
        <v>38</v>
      </c>
      <c r="B24" s="34">
        <f>SUM(B19:B23)</f>
        <v>10965</v>
      </c>
      <c r="C24" s="35">
        <f t="shared" ref="C24:D24" si="2">SUM(C19:C23)</f>
        <v>6359.7</v>
      </c>
      <c r="D24" s="35">
        <f t="shared" si="2"/>
        <v>4605.3</v>
      </c>
      <c r="E24" s="3"/>
      <c r="K24" s="3"/>
      <c r="L24" s="3"/>
      <c r="M24" s="3"/>
    </row>
    <row r="25" spans="1:13" ht="16.5" thickTop="1" x14ac:dyDescent="0.25">
      <c r="A25" s="24" t="s">
        <v>19</v>
      </c>
      <c r="B25" s="25" t="s">
        <v>23</v>
      </c>
      <c r="C25" s="37">
        <f>C8</f>
        <v>0.57999999999999996</v>
      </c>
      <c r="D25" s="37">
        <f>D8</f>
        <v>0.42</v>
      </c>
      <c r="E25" s="3"/>
      <c r="I25" s="38"/>
      <c r="J25" s="38"/>
      <c r="K25" s="3"/>
      <c r="L25" s="3"/>
      <c r="M25" s="3"/>
    </row>
    <row r="26" spans="1:13" ht="15.75" x14ac:dyDescent="0.25">
      <c r="A26" s="41" t="s">
        <v>18</v>
      </c>
      <c r="B26" s="28">
        <v>0</v>
      </c>
      <c r="C26" s="29">
        <f>B26*C25</f>
        <v>0</v>
      </c>
      <c r="D26" s="29">
        <f>B26*D25</f>
        <v>0</v>
      </c>
      <c r="E26" s="3"/>
      <c r="I26" s="27"/>
      <c r="J26" s="27"/>
      <c r="K26" s="27"/>
      <c r="L26" s="27"/>
      <c r="M26" s="27"/>
    </row>
    <row r="27" spans="1:13" x14ac:dyDescent="0.2">
      <c r="A27" s="42" t="s">
        <v>17</v>
      </c>
      <c r="B27" s="28">
        <v>0</v>
      </c>
      <c r="C27" s="29">
        <f>B27*C25</f>
        <v>0</v>
      </c>
      <c r="D27" s="29">
        <f>B27*D25</f>
        <v>0</v>
      </c>
      <c r="E27" s="3"/>
      <c r="I27" s="3"/>
      <c r="J27" s="3"/>
      <c r="K27" s="3"/>
      <c r="L27" s="3"/>
      <c r="M27" s="3"/>
    </row>
    <row r="28" spans="1:13" ht="15.75" thickBot="1" x14ac:dyDescent="0.25">
      <c r="A28" s="41" t="s">
        <v>6</v>
      </c>
      <c r="B28" s="31">
        <v>0</v>
      </c>
      <c r="C28" s="32">
        <f>B28*C25</f>
        <v>0</v>
      </c>
      <c r="D28" s="32">
        <f>B28*D25</f>
        <v>0</v>
      </c>
      <c r="E28" s="3"/>
      <c r="I28" s="3"/>
      <c r="J28" s="3"/>
      <c r="K28" s="3"/>
      <c r="L28" s="3"/>
      <c r="M28" s="3"/>
    </row>
    <row r="29" spans="1:13" ht="17.25" thickTop="1" thickBot="1" x14ac:dyDescent="0.3">
      <c r="A29" s="43" t="s">
        <v>39</v>
      </c>
      <c r="B29" s="34">
        <f>SUM(B26:B28)</f>
        <v>0</v>
      </c>
      <c r="C29" s="35">
        <f>SUM(C26:C28)</f>
        <v>0</v>
      </c>
      <c r="D29" s="35">
        <f>SUM(D26:D28)</f>
        <v>0</v>
      </c>
      <c r="E29" s="44"/>
      <c r="I29" s="3"/>
      <c r="J29" s="3"/>
      <c r="K29" s="3"/>
      <c r="L29" s="3"/>
      <c r="M29" s="3"/>
    </row>
    <row r="30" spans="1:13" ht="32.25" thickTop="1" x14ac:dyDescent="0.25">
      <c r="A30" s="45" t="s">
        <v>59</v>
      </c>
      <c r="B30" s="25" t="s">
        <v>23</v>
      </c>
      <c r="C30" s="37">
        <f>C8</f>
        <v>0.57999999999999996</v>
      </c>
      <c r="D30" s="37">
        <f>D8</f>
        <v>0.42</v>
      </c>
      <c r="E30" s="3"/>
      <c r="I30" s="3"/>
      <c r="J30" s="3"/>
      <c r="K30" s="3"/>
      <c r="L30" s="3"/>
      <c r="M30" s="3"/>
    </row>
    <row r="31" spans="1:13" ht="15.75" x14ac:dyDescent="0.25">
      <c r="A31" s="41" t="s">
        <v>60</v>
      </c>
      <c r="B31" s="28">
        <v>0</v>
      </c>
      <c r="C31" s="29">
        <f>B31*C30</f>
        <v>0</v>
      </c>
      <c r="D31" s="29">
        <f>B31*D30</f>
        <v>0</v>
      </c>
      <c r="E31" s="3"/>
      <c r="I31" s="38"/>
      <c r="J31" s="38"/>
      <c r="K31" s="3"/>
      <c r="L31" s="3"/>
      <c r="M31" s="3"/>
    </row>
    <row r="32" spans="1:13" x14ac:dyDescent="0.2">
      <c r="A32" s="41" t="s">
        <v>51</v>
      </c>
      <c r="B32" s="28">
        <v>0</v>
      </c>
      <c r="C32" s="29">
        <f>B32*C30</f>
        <v>0</v>
      </c>
      <c r="D32" s="29">
        <f>B32*D30</f>
        <v>0</v>
      </c>
      <c r="E32" s="3"/>
      <c r="I32" s="3"/>
      <c r="J32" s="3"/>
      <c r="K32" s="3"/>
      <c r="L32" s="3"/>
      <c r="M32" s="3"/>
    </row>
    <row r="33" spans="1:13" x14ac:dyDescent="0.2">
      <c r="A33" s="41" t="s">
        <v>52</v>
      </c>
      <c r="B33" s="28">
        <v>0</v>
      </c>
      <c r="C33" s="29">
        <f>B33*C30</f>
        <v>0</v>
      </c>
      <c r="D33" s="29">
        <f>B33*D30</f>
        <v>0</v>
      </c>
      <c r="E33" s="3"/>
      <c r="I33" s="3"/>
      <c r="J33" s="3"/>
      <c r="K33" s="3"/>
      <c r="L33" s="3"/>
      <c r="M33" s="3"/>
    </row>
    <row r="34" spans="1:13" x14ac:dyDescent="0.2">
      <c r="A34" s="41" t="s">
        <v>53</v>
      </c>
      <c r="B34" s="28">
        <v>0</v>
      </c>
      <c r="C34" s="29">
        <f>B34*C30</f>
        <v>0</v>
      </c>
      <c r="D34" s="29">
        <f>B34*D30</f>
        <v>0</v>
      </c>
      <c r="E34" s="3"/>
      <c r="I34" s="3"/>
      <c r="J34" s="3"/>
      <c r="K34" s="3"/>
      <c r="L34" s="3"/>
      <c r="M34" s="3"/>
    </row>
    <row r="35" spans="1:13" x14ac:dyDescent="0.2">
      <c r="A35" s="41" t="s">
        <v>11</v>
      </c>
      <c r="B35" s="28">
        <v>0</v>
      </c>
      <c r="C35" s="29">
        <f>B35*C30</f>
        <v>0</v>
      </c>
      <c r="D35" s="29">
        <f>B35*D30</f>
        <v>0</v>
      </c>
      <c r="E35" s="3"/>
      <c r="I35" s="3"/>
      <c r="J35" s="3"/>
      <c r="K35" s="3"/>
      <c r="L35" s="3"/>
      <c r="M35" s="3"/>
    </row>
    <row r="36" spans="1:13" x14ac:dyDescent="0.2">
      <c r="A36" s="41" t="s">
        <v>12</v>
      </c>
      <c r="B36" s="28">
        <v>0</v>
      </c>
      <c r="C36" s="29">
        <f>B36*C30</f>
        <v>0</v>
      </c>
      <c r="D36" s="29">
        <f>B36*D30</f>
        <v>0</v>
      </c>
      <c r="E36" s="3"/>
      <c r="I36" s="3"/>
      <c r="J36" s="3"/>
      <c r="K36" s="3"/>
      <c r="L36" s="3"/>
      <c r="M36" s="3"/>
    </row>
    <row r="37" spans="1:13" x14ac:dyDescent="0.2">
      <c r="A37" s="41" t="s">
        <v>43</v>
      </c>
      <c r="B37" s="28">
        <v>0</v>
      </c>
      <c r="C37" s="29">
        <f>B37*C30</f>
        <v>0</v>
      </c>
      <c r="D37" s="29">
        <f>B37*D30</f>
        <v>0</v>
      </c>
      <c r="E37" s="3"/>
      <c r="I37" s="3"/>
      <c r="J37" s="3"/>
      <c r="K37" s="3"/>
      <c r="L37" s="3"/>
      <c r="M37" s="3"/>
    </row>
    <row r="38" spans="1:13" x14ac:dyDescent="0.2">
      <c r="A38" s="42" t="s">
        <v>22</v>
      </c>
      <c r="B38" s="28">
        <v>500</v>
      </c>
      <c r="C38" s="29">
        <f>B38*C30</f>
        <v>290</v>
      </c>
      <c r="D38" s="29">
        <f>B38*D30</f>
        <v>210</v>
      </c>
      <c r="E38" s="3"/>
      <c r="I38" s="3"/>
      <c r="J38" s="3"/>
      <c r="K38" s="3"/>
      <c r="L38" s="3"/>
      <c r="M38" s="3"/>
    </row>
    <row r="39" spans="1:13" x14ac:dyDescent="0.2">
      <c r="A39" s="42" t="s">
        <v>21</v>
      </c>
      <c r="B39" s="28">
        <v>500</v>
      </c>
      <c r="C39" s="29">
        <f>B39*C30</f>
        <v>290</v>
      </c>
      <c r="D39" s="29">
        <f>B39*D30</f>
        <v>210</v>
      </c>
      <c r="E39" s="3"/>
      <c r="I39" s="3"/>
      <c r="J39" s="3"/>
      <c r="K39" s="44"/>
      <c r="L39" s="3"/>
      <c r="M39" s="3"/>
    </row>
    <row r="40" spans="1:13" ht="15.75" thickBot="1" x14ac:dyDescent="0.25">
      <c r="A40" s="42" t="s">
        <v>6</v>
      </c>
      <c r="B40" s="31">
        <v>0</v>
      </c>
      <c r="C40" s="32">
        <f>B40*C30</f>
        <v>0</v>
      </c>
      <c r="D40" s="32">
        <f>B40*D30</f>
        <v>0</v>
      </c>
      <c r="E40" s="3"/>
      <c r="I40" s="3"/>
      <c r="J40" s="3"/>
      <c r="K40" s="3"/>
      <c r="L40" s="3"/>
      <c r="M40" s="3"/>
    </row>
    <row r="41" spans="1:13" ht="17.25" thickTop="1" thickBot="1" x14ac:dyDescent="0.3">
      <c r="A41" s="46" t="s">
        <v>40</v>
      </c>
      <c r="B41" s="34">
        <f>SUM(B31:B40)</f>
        <v>1000</v>
      </c>
      <c r="C41" s="47">
        <f>SUM(C31:C40)</f>
        <v>580</v>
      </c>
      <c r="D41" s="47">
        <f>SUM(D31:D40)</f>
        <v>420</v>
      </c>
      <c r="E41" s="3"/>
      <c r="I41" s="3"/>
      <c r="J41" s="3"/>
      <c r="K41" s="3"/>
      <c r="L41" s="3"/>
      <c r="M41" s="3"/>
    </row>
    <row r="42" spans="1:13" ht="16.5" thickTop="1" x14ac:dyDescent="0.25">
      <c r="A42" s="48" t="s">
        <v>50</v>
      </c>
      <c r="B42" s="49" t="s">
        <v>23</v>
      </c>
      <c r="C42" s="37">
        <f>C8</f>
        <v>0.57999999999999996</v>
      </c>
      <c r="D42" s="37">
        <f>D8</f>
        <v>0.42</v>
      </c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A43" s="41" t="s">
        <v>25</v>
      </c>
      <c r="B43" s="28">
        <v>2025</v>
      </c>
      <c r="C43" s="29">
        <f>B43*C42</f>
        <v>1174.5</v>
      </c>
      <c r="D43" s="29">
        <f>B43*D42</f>
        <v>850.5</v>
      </c>
      <c r="E43" s="3"/>
      <c r="F43" s="3"/>
      <c r="G43" s="3"/>
      <c r="H43" s="3"/>
      <c r="I43" s="3"/>
      <c r="J43" s="3"/>
      <c r="K43" s="44"/>
      <c r="L43" s="44"/>
      <c r="M43" s="3"/>
    </row>
    <row r="44" spans="1:13" ht="15.75" x14ac:dyDescent="0.25">
      <c r="A44" s="42" t="s">
        <v>9</v>
      </c>
      <c r="B44" s="28">
        <v>600</v>
      </c>
      <c r="C44" s="29">
        <f>B44*C42</f>
        <v>348</v>
      </c>
      <c r="D44" s="50">
        <f>B44*D42</f>
        <v>252</v>
      </c>
      <c r="E44" s="110"/>
      <c r="F44" s="110"/>
      <c r="G44" s="110"/>
      <c r="H44" s="51"/>
      <c r="I44" s="3"/>
      <c r="J44" s="3"/>
      <c r="K44" s="44"/>
      <c r="L44" s="44"/>
      <c r="M44" s="3"/>
    </row>
    <row r="45" spans="1:13" ht="15.75" x14ac:dyDescent="0.25">
      <c r="A45" s="41" t="s">
        <v>8</v>
      </c>
      <c r="B45" s="28">
        <v>0</v>
      </c>
      <c r="C45" s="29">
        <f>B45*C42</f>
        <v>0</v>
      </c>
      <c r="D45" s="50">
        <f>B45*D42</f>
        <v>0</v>
      </c>
      <c r="E45" s="105"/>
      <c r="F45" s="105"/>
      <c r="G45" s="53"/>
      <c r="H45" s="10"/>
      <c r="I45" s="3"/>
      <c r="J45" s="3"/>
      <c r="K45" s="44"/>
      <c r="L45" s="44"/>
      <c r="M45" s="3"/>
    </row>
    <row r="46" spans="1:13" ht="15.75" x14ac:dyDescent="0.25">
      <c r="A46" s="41" t="s">
        <v>49</v>
      </c>
      <c r="B46" s="28">
        <v>2000</v>
      </c>
      <c r="C46" s="29">
        <f>B46*C42</f>
        <v>1160</v>
      </c>
      <c r="D46" s="50">
        <f>B46*D42</f>
        <v>840</v>
      </c>
      <c r="E46" s="52"/>
      <c r="F46" s="54"/>
      <c r="G46" s="55"/>
      <c r="H46" s="55"/>
      <c r="I46" s="3"/>
      <c r="J46" s="3"/>
      <c r="K46" s="3"/>
      <c r="L46" s="3"/>
      <c r="M46" s="3"/>
    </row>
    <row r="47" spans="1:13" ht="15.75" x14ac:dyDescent="0.25">
      <c r="A47" s="41" t="s">
        <v>42</v>
      </c>
      <c r="B47" s="31">
        <v>0</v>
      </c>
      <c r="C47" s="29">
        <f>B47*C42</f>
        <v>0</v>
      </c>
      <c r="D47" s="50">
        <f>B47*D42</f>
        <v>0</v>
      </c>
      <c r="E47" s="52"/>
      <c r="F47" s="54"/>
      <c r="G47" s="57"/>
      <c r="H47" s="58"/>
      <c r="I47" s="3"/>
      <c r="J47" s="3"/>
      <c r="K47" s="44"/>
      <c r="L47" s="3"/>
      <c r="M47" s="3"/>
    </row>
    <row r="48" spans="1:13" ht="15.75" x14ac:dyDescent="0.25">
      <c r="A48" s="41" t="s">
        <v>42</v>
      </c>
      <c r="B48" s="31">
        <v>0</v>
      </c>
      <c r="C48" s="29">
        <f>B48*C42</f>
        <v>0</v>
      </c>
      <c r="D48" s="50">
        <f>B48*D42</f>
        <v>0</v>
      </c>
      <c r="E48" s="52"/>
      <c r="F48" s="59"/>
      <c r="G48" s="60"/>
      <c r="H48" s="60"/>
      <c r="I48" s="3"/>
      <c r="J48" s="3"/>
      <c r="K48" s="3"/>
      <c r="L48" s="3"/>
      <c r="M48" s="3"/>
    </row>
    <row r="49" spans="1:13" ht="15.75" x14ac:dyDescent="0.25">
      <c r="A49" s="41" t="s">
        <v>7</v>
      </c>
      <c r="B49" s="28">
        <v>0</v>
      </c>
      <c r="C49" s="29">
        <f>B49*C42</f>
        <v>0</v>
      </c>
      <c r="D49" s="50">
        <f>B49*D42</f>
        <v>0</v>
      </c>
      <c r="E49" s="105"/>
      <c r="F49" s="105"/>
      <c r="G49" s="53"/>
      <c r="H49" s="62"/>
      <c r="I49" s="44"/>
      <c r="J49" s="3"/>
      <c r="K49" s="3"/>
      <c r="L49" s="3"/>
      <c r="M49" s="3"/>
    </row>
    <row r="50" spans="1:13" ht="15.75" x14ac:dyDescent="0.25">
      <c r="A50" s="41" t="s">
        <v>10</v>
      </c>
      <c r="B50" s="28">
        <v>0</v>
      </c>
      <c r="C50" s="29">
        <f>B50*C42</f>
        <v>0</v>
      </c>
      <c r="D50" s="50">
        <f>B50*D42</f>
        <v>0</v>
      </c>
      <c r="E50" s="52"/>
      <c r="F50" s="59"/>
      <c r="G50" s="55"/>
      <c r="H50" s="55"/>
      <c r="I50" s="55"/>
      <c r="J50" s="61"/>
      <c r="K50" s="56"/>
      <c r="L50" s="52"/>
      <c r="M50" s="52"/>
    </row>
    <row r="51" spans="1:13" ht="16.5" thickBot="1" x14ac:dyDescent="0.3">
      <c r="A51" s="41" t="s">
        <v>32</v>
      </c>
      <c r="B51" s="31">
        <v>1500</v>
      </c>
      <c r="C51" s="29">
        <f>B51*C42</f>
        <v>869.99999999999989</v>
      </c>
      <c r="D51" s="50">
        <f>B51*D42</f>
        <v>630</v>
      </c>
      <c r="E51" s="105"/>
      <c r="F51" s="105"/>
      <c r="G51" s="105"/>
      <c r="H51" s="105"/>
      <c r="I51" s="63"/>
      <c r="J51" s="61"/>
      <c r="K51" s="52"/>
      <c r="L51" s="52"/>
      <c r="M51" s="52"/>
    </row>
    <row r="52" spans="1:13" ht="17.25" thickTop="1" thickBot="1" x14ac:dyDescent="0.3">
      <c r="A52" s="64" t="s">
        <v>48</v>
      </c>
      <c r="B52" s="65">
        <f>SUM(B43:B51)</f>
        <v>6125</v>
      </c>
      <c r="C52" s="65">
        <f t="shared" ref="C52:D52" si="3">SUM(C43:C51)</f>
        <v>3552.5</v>
      </c>
      <c r="D52" s="66">
        <f t="shared" si="3"/>
        <v>2572.5</v>
      </c>
      <c r="E52" s="105"/>
      <c r="F52" s="105"/>
      <c r="G52" s="105"/>
      <c r="H52" s="105"/>
      <c r="I52" s="63"/>
      <c r="J52" s="61"/>
      <c r="K52" s="52"/>
      <c r="L52" s="52"/>
      <c r="M52" s="56"/>
    </row>
    <row r="53" spans="1:13" ht="16.5" thickTop="1" x14ac:dyDescent="0.25">
      <c r="A53" s="48" t="s">
        <v>31</v>
      </c>
      <c r="B53" s="25" t="s">
        <v>23</v>
      </c>
      <c r="C53" s="37">
        <f>C8</f>
        <v>0.57999999999999996</v>
      </c>
      <c r="D53" s="67">
        <f>D8</f>
        <v>0.42</v>
      </c>
      <c r="E53" s="105"/>
      <c r="F53" s="105"/>
      <c r="G53" s="105"/>
      <c r="H53" s="105"/>
      <c r="I53" s="63"/>
      <c r="J53" s="51"/>
      <c r="K53" s="52"/>
      <c r="L53" s="52"/>
      <c r="M53" s="52"/>
    </row>
    <row r="54" spans="1:13" ht="15.75" x14ac:dyDescent="0.25">
      <c r="A54" s="41" t="s">
        <v>34</v>
      </c>
      <c r="B54" s="68">
        <v>6000</v>
      </c>
      <c r="C54" s="69">
        <f>B54*C53</f>
        <v>3479.9999999999995</v>
      </c>
      <c r="D54" s="70">
        <f>B54*D53</f>
        <v>2520</v>
      </c>
      <c r="E54" s="52"/>
      <c r="F54" s="56"/>
      <c r="G54" s="52"/>
      <c r="H54" s="52"/>
      <c r="I54" s="52"/>
      <c r="J54" s="52"/>
      <c r="K54" s="52"/>
      <c r="L54" s="52"/>
      <c r="M54" s="52"/>
    </row>
    <row r="55" spans="1:13" ht="16.5" thickBot="1" x14ac:dyDescent="0.3">
      <c r="A55" s="41" t="s">
        <v>6</v>
      </c>
      <c r="B55" s="71">
        <v>0</v>
      </c>
      <c r="C55" s="72">
        <f>B55*C53</f>
        <v>0</v>
      </c>
      <c r="D55" s="72">
        <f>B55*D53</f>
        <v>0</v>
      </c>
      <c r="E55" s="3"/>
      <c r="F55" s="3"/>
      <c r="G55" s="3"/>
      <c r="H55" s="3"/>
      <c r="I55" s="3"/>
      <c r="J55" s="3"/>
      <c r="K55" s="3"/>
      <c r="L55" s="3"/>
      <c r="M55" s="3"/>
    </row>
    <row r="56" spans="1:13" ht="17.25" thickTop="1" thickBot="1" x14ac:dyDescent="0.3">
      <c r="A56" s="46" t="s">
        <v>41</v>
      </c>
      <c r="B56" s="65">
        <f>SUM(B54:B55)</f>
        <v>6000</v>
      </c>
      <c r="C56" s="47">
        <f>SUM(C54:C55)</f>
        <v>3479.9999999999995</v>
      </c>
      <c r="D56" s="47">
        <f>SUM(D54:D55)</f>
        <v>2520</v>
      </c>
      <c r="E56" s="3"/>
      <c r="F56" s="3"/>
      <c r="G56" s="3"/>
      <c r="H56" s="3"/>
      <c r="I56" s="3"/>
      <c r="J56" s="3"/>
      <c r="K56" s="3"/>
      <c r="L56" s="3"/>
      <c r="M56" s="3"/>
    </row>
    <row r="57" spans="1:13" ht="17.25" thickTop="1" thickBot="1" x14ac:dyDescent="0.3">
      <c r="A57" s="73"/>
      <c r="B57" s="74" t="s">
        <v>23</v>
      </c>
      <c r="C57" s="75">
        <f>C8</f>
        <v>0.57999999999999996</v>
      </c>
      <c r="D57" s="75">
        <f>D8</f>
        <v>0.42</v>
      </c>
      <c r="E57" s="3"/>
      <c r="F57" s="44"/>
      <c r="G57" s="3"/>
      <c r="H57" s="3"/>
      <c r="I57" s="3"/>
      <c r="J57" s="3"/>
      <c r="K57" s="3"/>
      <c r="L57" s="3"/>
      <c r="M57" s="3"/>
    </row>
    <row r="58" spans="1:13" ht="17.25" thickTop="1" thickBot="1" x14ac:dyDescent="0.3">
      <c r="A58" s="46" t="s">
        <v>54</v>
      </c>
      <c r="B58" s="65">
        <f>B12+B17+B24+B29+B41+B52+B56</f>
        <v>122690</v>
      </c>
      <c r="C58" s="65">
        <f>B58*C57</f>
        <v>71160.2</v>
      </c>
      <c r="D58" s="65">
        <f>B58*D57</f>
        <v>51529.799999999996</v>
      </c>
      <c r="E58" s="3"/>
      <c r="F58" s="44"/>
      <c r="G58" s="44"/>
      <c r="H58" s="3"/>
      <c r="I58" s="3"/>
      <c r="J58" s="3"/>
      <c r="K58" s="3"/>
      <c r="L58" s="3"/>
      <c r="M58" s="3"/>
    </row>
    <row r="59" spans="1:13" ht="17.25" thickTop="1" thickBot="1" x14ac:dyDescent="0.3">
      <c r="A59" s="76" t="s">
        <v>36</v>
      </c>
      <c r="B59" s="77">
        <v>0.3367</v>
      </c>
      <c r="C59" s="78"/>
      <c r="D59" s="78"/>
      <c r="E59" s="3"/>
      <c r="F59" s="3"/>
      <c r="G59" s="3"/>
      <c r="H59" s="79"/>
      <c r="I59" s="3"/>
      <c r="J59" s="3"/>
      <c r="K59" s="3"/>
      <c r="L59" s="3"/>
      <c r="M59" s="3"/>
    </row>
    <row r="60" spans="1:13" ht="17.25" thickTop="1" thickBot="1" x14ac:dyDescent="0.3">
      <c r="A60" s="43" t="s">
        <v>35</v>
      </c>
      <c r="B60" s="34">
        <f>B58*B59</f>
        <v>41309.722999999998</v>
      </c>
      <c r="C60" s="34">
        <f>B60*C57</f>
        <v>23959.639339999998</v>
      </c>
      <c r="D60" s="80">
        <f>B60*D57</f>
        <v>17350.08366</v>
      </c>
      <c r="E60" s="3"/>
      <c r="F60" s="3"/>
      <c r="G60" s="3"/>
      <c r="H60" s="27"/>
      <c r="I60" s="3"/>
      <c r="J60" s="3"/>
      <c r="K60" s="3"/>
      <c r="L60" s="3"/>
      <c r="M60" s="3"/>
    </row>
    <row r="61" spans="1:13" ht="17.25" thickTop="1" thickBot="1" x14ac:dyDescent="0.3">
      <c r="A61" s="81"/>
      <c r="B61" s="82" t="s">
        <v>23</v>
      </c>
      <c r="C61" s="83">
        <f>C8</f>
        <v>0.57999999999999996</v>
      </c>
      <c r="D61" s="83">
        <f>D8</f>
        <v>0.42</v>
      </c>
      <c r="E61" s="3"/>
      <c r="F61" s="44"/>
      <c r="G61" s="3"/>
      <c r="H61" s="3"/>
      <c r="I61" s="3"/>
      <c r="J61" s="3"/>
      <c r="K61" s="3"/>
      <c r="L61" s="3"/>
      <c r="M61" s="3"/>
    </row>
    <row r="62" spans="1:13" ht="17.25" thickTop="1" thickBot="1" x14ac:dyDescent="0.3">
      <c r="A62" s="39" t="s">
        <v>33</v>
      </c>
      <c r="B62" s="84">
        <f>B58+B60</f>
        <v>163999.723</v>
      </c>
      <c r="C62" s="84">
        <f>B62*C61</f>
        <v>95119.839339999991</v>
      </c>
      <c r="D62" s="84">
        <f>B62*D61</f>
        <v>68879.883659999992</v>
      </c>
      <c r="E62" s="3"/>
      <c r="F62" s="44"/>
      <c r="G62" s="85"/>
      <c r="H62" s="85"/>
      <c r="I62" s="3"/>
      <c r="J62" s="3"/>
      <c r="K62" s="3"/>
      <c r="L62" s="3"/>
      <c r="M62" s="3"/>
    </row>
    <row r="63" spans="1:13" ht="16.5" thickBot="1" x14ac:dyDescent="0.3">
      <c r="A63" s="86" t="s">
        <v>61</v>
      </c>
      <c r="B63" s="87" t="s">
        <v>23</v>
      </c>
      <c r="C63" s="88">
        <f>C8</f>
        <v>0.57999999999999996</v>
      </c>
      <c r="D63" s="89">
        <f>D8</f>
        <v>0.42</v>
      </c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">
      <c r="A64" s="90" t="s">
        <v>0</v>
      </c>
      <c r="B64" s="91">
        <f>B12</f>
        <v>72500</v>
      </c>
      <c r="C64" s="91">
        <f>C12</f>
        <v>42050</v>
      </c>
      <c r="D64" s="92">
        <f>D12</f>
        <v>30450</v>
      </c>
      <c r="E64" s="93"/>
      <c r="F64" s="44"/>
      <c r="G64" s="44"/>
      <c r="H64" s="44"/>
      <c r="I64" s="44"/>
      <c r="J64" s="3"/>
      <c r="K64" s="3"/>
      <c r="L64" s="3"/>
      <c r="M64" s="3"/>
    </row>
    <row r="65" spans="1:13" x14ac:dyDescent="0.2">
      <c r="A65" s="90" t="s">
        <v>1</v>
      </c>
      <c r="B65" s="29">
        <f>B17</f>
        <v>26100</v>
      </c>
      <c r="C65" s="29">
        <f>C17</f>
        <v>15137.999999999998</v>
      </c>
      <c r="D65" s="50">
        <f>D17</f>
        <v>10962</v>
      </c>
      <c r="E65" s="93"/>
      <c r="F65" s="44"/>
      <c r="G65" s="44"/>
      <c r="H65" s="44"/>
      <c r="I65" s="44"/>
      <c r="J65" s="3"/>
      <c r="K65" s="3"/>
      <c r="L65" s="3"/>
      <c r="M65" s="3"/>
    </row>
    <row r="66" spans="1:13" x14ac:dyDescent="0.2">
      <c r="A66" s="90" t="s">
        <v>2</v>
      </c>
      <c r="B66" s="29">
        <f>B24</f>
        <v>10965</v>
      </c>
      <c r="C66" s="29">
        <f>C24</f>
        <v>6359.7</v>
      </c>
      <c r="D66" s="50">
        <f>D24</f>
        <v>4605.3</v>
      </c>
      <c r="E66" s="93"/>
      <c r="F66" s="44"/>
      <c r="G66" s="44"/>
      <c r="H66" s="44"/>
      <c r="I66" s="44"/>
      <c r="J66" s="3"/>
      <c r="K66" s="3"/>
      <c r="L66" s="3"/>
      <c r="M66" s="3"/>
    </row>
    <row r="67" spans="1:13" x14ac:dyDescent="0.2">
      <c r="A67" s="90" t="s">
        <v>3</v>
      </c>
      <c r="B67" s="29">
        <f>B29</f>
        <v>0</v>
      </c>
      <c r="C67" s="29">
        <f>C29</f>
        <v>0</v>
      </c>
      <c r="D67" s="50">
        <f>D29</f>
        <v>0</v>
      </c>
      <c r="E67" s="93"/>
      <c r="F67" s="44"/>
      <c r="G67" s="44"/>
      <c r="H67" s="44"/>
      <c r="I67" s="44"/>
      <c r="J67" s="3"/>
      <c r="K67" s="3"/>
      <c r="L67" s="3"/>
      <c r="M67" s="3"/>
    </row>
    <row r="68" spans="1:13" x14ac:dyDescent="0.2">
      <c r="A68" s="90" t="s">
        <v>4</v>
      </c>
      <c r="B68" s="29">
        <f>B41</f>
        <v>1000</v>
      </c>
      <c r="C68" s="29">
        <f>C41</f>
        <v>580</v>
      </c>
      <c r="D68" s="50">
        <f>D41</f>
        <v>420</v>
      </c>
      <c r="E68" s="93"/>
      <c r="F68" s="44"/>
      <c r="G68" s="44"/>
      <c r="H68" s="44"/>
      <c r="I68" s="44"/>
      <c r="J68" s="3"/>
      <c r="K68" s="3"/>
      <c r="L68" s="3"/>
      <c r="M68" s="3"/>
    </row>
    <row r="69" spans="1:13" x14ac:dyDescent="0.2">
      <c r="A69" s="90" t="s">
        <v>5</v>
      </c>
      <c r="B69" s="29">
        <f>B52</f>
        <v>6125</v>
      </c>
      <c r="C69" s="29">
        <f>C52</f>
        <v>3552.5</v>
      </c>
      <c r="D69" s="50">
        <f>D52</f>
        <v>2572.5</v>
      </c>
      <c r="E69" s="93"/>
      <c r="F69" s="44"/>
      <c r="G69" s="44"/>
      <c r="H69" s="44"/>
      <c r="I69" s="44"/>
      <c r="J69" s="3"/>
      <c r="K69" s="3"/>
      <c r="L69" s="3"/>
      <c r="M69" s="3"/>
    </row>
    <row r="70" spans="1:13" x14ac:dyDescent="0.2">
      <c r="A70" s="90" t="s">
        <v>20</v>
      </c>
      <c r="B70" s="29">
        <f>B56</f>
        <v>6000</v>
      </c>
      <c r="C70" s="29">
        <f>C56</f>
        <v>3479.9999999999995</v>
      </c>
      <c r="D70" s="50">
        <f>D56</f>
        <v>2520</v>
      </c>
      <c r="E70" s="93"/>
      <c r="F70" s="44"/>
      <c r="G70" s="44"/>
      <c r="H70" s="44"/>
      <c r="I70" s="44"/>
      <c r="J70" s="3"/>
      <c r="K70" s="3"/>
      <c r="L70" s="3"/>
      <c r="M70" s="3"/>
    </row>
    <row r="71" spans="1:13" ht="15.75" x14ac:dyDescent="0.25">
      <c r="A71" s="94" t="s">
        <v>54</v>
      </c>
      <c r="B71" s="95">
        <f>B58</f>
        <v>122690</v>
      </c>
      <c r="C71" s="95">
        <f>C58</f>
        <v>71160.2</v>
      </c>
      <c r="D71" s="96">
        <f>D58</f>
        <v>51529.799999999996</v>
      </c>
      <c r="E71" s="59"/>
      <c r="F71" s="97"/>
      <c r="G71" s="97"/>
      <c r="H71" s="97"/>
      <c r="I71" s="97"/>
      <c r="J71" s="3"/>
      <c r="K71" s="3"/>
      <c r="L71" s="3"/>
      <c r="M71" s="3"/>
    </row>
    <row r="72" spans="1:13" ht="15.75" thickBot="1" x14ac:dyDescent="0.25">
      <c r="A72" s="98" t="s">
        <v>35</v>
      </c>
      <c r="B72" s="29">
        <f>B60</f>
        <v>41309.722999999998</v>
      </c>
      <c r="C72" s="29">
        <f>C60</f>
        <v>23959.639339999998</v>
      </c>
      <c r="D72" s="50">
        <f>D60</f>
        <v>17350.08366</v>
      </c>
      <c r="E72" s="99"/>
      <c r="F72" s="100"/>
      <c r="G72" s="100"/>
      <c r="H72" s="100"/>
      <c r="I72" s="100"/>
      <c r="J72" s="3"/>
      <c r="K72" s="3"/>
      <c r="L72" s="3"/>
      <c r="M72" s="3"/>
    </row>
    <row r="73" spans="1:13" ht="17.25" thickTop="1" thickBot="1" x14ac:dyDescent="0.3">
      <c r="A73" s="101" t="s">
        <v>33</v>
      </c>
      <c r="B73" s="102">
        <f>ROUND((B71+B72),0)</f>
        <v>164000</v>
      </c>
      <c r="C73" s="102">
        <f t="shared" ref="C73:D73" si="4">SUM(C71+C72)</f>
        <v>95119.839339999991</v>
      </c>
      <c r="D73" s="103">
        <f t="shared" si="4"/>
        <v>68879.883659999992</v>
      </c>
      <c r="E73" s="54"/>
      <c r="F73" s="97"/>
      <c r="G73" s="97"/>
      <c r="H73" s="97"/>
      <c r="I73" s="97"/>
      <c r="J73" s="3"/>
      <c r="K73" s="3"/>
      <c r="L73" s="3"/>
      <c r="M73" s="3"/>
    </row>
    <row r="74" spans="1:13" ht="15.75" thickTop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">
      <c r="A75" s="3"/>
      <c r="B75" s="3"/>
      <c r="C75" s="3"/>
      <c r="D75" s="3"/>
      <c r="E75" s="85"/>
      <c r="F75" s="85"/>
      <c r="G75" s="85"/>
      <c r="H75" s="85"/>
      <c r="I75" s="85"/>
      <c r="J75" s="3"/>
      <c r="K75" s="3"/>
      <c r="L75" s="3"/>
      <c r="M75" s="3"/>
    </row>
    <row r="76" spans="1:13" x14ac:dyDescent="0.2">
      <c r="A76" s="3"/>
      <c r="B76" s="3"/>
      <c r="C76" s="3"/>
      <c r="D76" s="93"/>
      <c r="E76" s="44"/>
      <c r="F76" s="44"/>
      <c r="G76" s="44"/>
      <c r="H76" s="44"/>
      <c r="I76" s="44"/>
      <c r="J76" s="44"/>
      <c r="K76" s="3"/>
      <c r="L76" s="3"/>
      <c r="M76" s="3"/>
    </row>
    <row r="77" spans="1:13" x14ac:dyDescent="0.2">
      <c r="A77" s="3"/>
      <c r="B77" s="3"/>
      <c r="C77" s="3"/>
      <c r="D77" s="93"/>
      <c r="E77" s="44"/>
      <c r="F77" s="44"/>
      <c r="G77" s="44"/>
      <c r="H77" s="44"/>
      <c r="I77" s="44"/>
      <c r="J77" s="44"/>
      <c r="K77" s="3"/>
      <c r="L77" s="3"/>
      <c r="M77" s="3"/>
    </row>
    <row r="78" spans="1:13" x14ac:dyDescent="0.2">
      <c r="A78" s="3"/>
      <c r="B78" s="3"/>
      <c r="C78" s="3"/>
      <c r="D78" s="93"/>
      <c r="E78" s="44"/>
      <c r="F78" s="44"/>
      <c r="G78" s="44"/>
      <c r="H78" s="44"/>
      <c r="I78" s="44"/>
      <c r="J78" s="44"/>
      <c r="K78" s="3"/>
      <c r="L78" s="3"/>
      <c r="M78" s="3"/>
    </row>
    <row r="79" spans="1:13" x14ac:dyDescent="0.2">
      <c r="A79" s="3"/>
      <c r="B79" s="3"/>
      <c r="C79" s="3"/>
      <c r="D79" s="93"/>
      <c r="E79" s="44"/>
      <c r="F79" s="44"/>
      <c r="G79" s="44"/>
      <c r="H79" s="44"/>
      <c r="I79" s="44"/>
      <c r="J79" s="44"/>
      <c r="K79" s="3"/>
      <c r="L79" s="3"/>
      <c r="M79" s="3"/>
    </row>
    <row r="80" spans="1:13" x14ac:dyDescent="0.2">
      <c r="A80" s="3"/>
      <c r="B80" s="3"/>
      <c r="C80" s="3"/>
      <c r="D80" s="93"/>
      <c r="E80" s="44"/>
      <c r="F80" s="44"/>
      <c r="G80" s="44"/>
      <c r="H80" s="44"/>
      <c r="I80" s="44"/>
      <c r="J80" s="44"/>
      <c r="K80" s="3"/>
      <c r="L80" s="3"/>
      <c r="M80" s="3"/>
    </row>
    <row r="81" spans="1:13" x14ac:dyDescent="0.2">
      <c r="A81" s="3"/>
      <c r="B81" s="3"/>
      <c r="C81" s="3"/>
      <c r="D81" s="93"/>
      <c r="E81" s="44"/>
      <c r="F81" s="44"/>
      <c r="G81" s="44"/>
      <c r="H81" s="44"/>
      <c r="I81" s="44"/>
      <c r="J81" s="44"/>
      <c r="K81" s="3"/>
      <c r="L81" s="3"/>
      <c r="M81" s="3"/>
    </row>
    <row r="82" spans="1:13" x14ac:dyDescent="0.2">
      <c r="A82" s="3"/>
      <c r="B82" s="3"/>
      <c r="C82" s="3"/>
      <c r="D82" s="93"/>
      <c r="E82" s="44"/>
      <c r="F82" s="44"/>
      <c r="G82" s="44"/>
      <c r="H82" s="44"/>
      <c r="I82" s="44"/>
      <c r="J82" s="44"/>
      <c r="K82" s="3"/>
      <c r="L82" s="3"/>
      <c r="M82" s="3"/>
    </row>
    <row r="83" spans="1:13" ht="15.75" x14ac:dyDescent="0.25">
      <c r="A83" s="3"/>
      <c r="B83" s="3"/>
      <c r="C83" s="3"/>
      <c r="D83" s="59"/>
      <c r="E83" s="44"/>
      <c r="F83" s="104"/>
      <c r="G83" s="44"/>
      <c r="H83" s="104"/>
      <c r="I83" s="104"/>
      <c r="J83" s="44"/>
    </row>
    <row r="84" spans="1:13" x14ac:dyDescent="0.2">
      <c r="A84" s="3"/>
      <c r="B84" s="3"/>
      <c r="C84" s="3"/>
      <c r="D84" s="99"/>
      <c r="E84" s="44"/>
      <c r="F84" s="104"/>
      <c r="G84" s="44"/>
      <c r="H84" s="104"/>
      <c r="I84" s="104"/>
      <c r="J84" s="44"/>
    </row>
    <row r="85" spans="1:13" ht="15.75" x14ac:dyDescent="0.25">
      <c r="A85" s="3"/>
      <c r="B85" s="3"/>
      <c r="C85" s="3"/>
      <c r="D85" s="54"/>
      <c r="E85" s="44"/>
      <c r="F85" s="104"/>
      <c r="G85" s="44"/>
      <c r="H85" s="104"/>
      <c r="I85" s="104"/>
      <c r="J85" s="44"/>
    </row>
  </sheetData>
  <sheetProtection formatCells="0"/>
  <mergeCells count="6">
    <mergeCell ref="E51:H53"/>
    <mergeCell ref="A2:E2"/>
    <mergeCell ref="A1:E1"/>
    <mergeCell ref="E44:G44"/>
    <mergeCell ref="E45:F45"/>
    <mergeCell ref="E49:F49"/>
  </mergeCells>
  <pageMargins left="0.7" right="0.7" top="0.75" bottom="0.75" header="0.3" footer="0.3"/>
  <pageSetup scale="3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Jewell</dc:creator>
  <cp:lastModifiedBy>Melanie Schwarz</cp:lastModifiedBy>
  <cp:lastPrinted>2019-06-28T22:08:27Z</cp:lastPrinted>
  <dcterms:created xsi:type="dcterms:W3CDTF">2011-08-03T21:38:47Z</dcterms:created>
  <dcterms:modified xsi:type="dcterms:W3CDTF">2020-02-07T20:10:41Z</dcterms:modified>
</cp:coreProperties>
</file>